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0"/>
  </bookViews>
  <sheets>
    <sheet name="Тбл оптимальных размеров" sheetId="1" r:id="rId1"/>
    <sheet name="Автоматический расчет" sheetId="2" r:id="rId2"/>
  </sheets>
  <definedNames>
    <definedName name="_xlnm.Print_Area" localSheetId="0">'Тбл оптимальных размеров'!$A$1:$Q$26</definedName>
  </definedNames>
  <calcPr fullCalcOnLoad="1"/>
</workbook>
</file>

<file path=xl/comments2.xml><?xml version="1.0" encoding="utf-8"?>
<comments xmlns="http://schemas.openxmlformats.org/spreadsheetml/2006/main">
  <authors>
    <author>менеджер5</author>
    <author>Иванов А.В.</author>
  </authors>
  <commentList>
    <comment ref="D5" authorId="0">
      <text>
        <r>
          <rPr>
            <b/>
            <sz val="8"/>
            <rFont val="Tahoma"/>
            <family val="0"/>
          </rPr>
          <t>Для глубины 45
руст всегда 20</t>
        </r>
      </text>
    </comment>
    <comment ref="K9" authorId="1">
      <text>
        <r>
          <rPr>
            <b/>
            <sz val="8"/>
            <rFont val="Tahoma"/>
            <family val="0"/>
          </rPr>
          <t>Окно сумматора</t>
        </r>
      </text>
    </comment>
  </commentList>
</comments>
</file>

<file path=xl/sharedStrings.xml><?xml version="1.0" encoding="utf-8"?>
<sst xmlns="http://schemas.openxmlformats.org/spreadsheetml/2006/main" count="91" uniqueCount="54">
  <si>
    <t>лист</t>
  </si>
  <si>
    <t>1/2 листа</t>
  </si>
  <si>
    <t>1/3 листа</t>
  </si>
  <si>
    <t>Руст</t>
  </si>
  <si>
    <t>Ширина</t>
  </si>
  <si>
    <t>Поле</t>
  </si>
  <si>
    <t>Оси</t>
  </si>
  <si>
    <t>Либерта 200 Zn 1.2 фронтальная, глубина 26</t>
  </si>
  <si>
    <t>Высота</t>
  </si>
  <si>
    <t>Оптимизацию производить по одному размеру (высоте или ширине).</t>
  </si>
  <si>
    <t>ПОЛЕ А</t>
  </si>
  <si>
    <t>ПОЛЕ B</t>
  </si>
  <si>
    <t>Глубина :</t>
  </si>
  <si>
    <t>Zn</t>
  </si>
  <si>
    <t>Руст :</t>
  </si>
  <si>
    <t>Размеры поля</t>
  </si>
  <si>
    <t>Поле А В</t>
  </si>
  <si>
    <t>Кол-во</t>
  </si>
  <si>
    <t>Развертка</t>
  </si>
  <si>
    <t>Сигнал ошибка</t>
  </si>
  <si>
    <t>Расчет значений максимальных размеров</t>
  </si>
  <si>
    <t>MAX р-ры</t>
  </si>
  <si>
    <t>Sa</t>
  </si>
  <si>
    <t>Sb</t>
  </si>
  <si>
    <t>Sa+Sb</t>
  </si>
  <si>
    <t>∑</t>
  </si>
  <si>
    <t>x'</t>
  </si>
  <si>
    <t>y'</t>
  </si>
  <si>
    <t>∆ x</t>
  </si>
  <si>
    <t>∆ y</t>
  </si>
  <si>
    <t>Резерв</t>
  </si>
  <si>
    <t>x</t>
  </si>
  <si>
    <t>y</t>
  </si>
  <si>
    <t>A - max</t>
  </si>
  <si>
    <t>B - max</t>
  </si>
  <si>
    <t>Поле А</t>
  </si>
  <si>
    <t>Поле В</t>
  </si>
  <si>
    <t>Поле А х В</t>
  </si>
  <si>
    <t>Развертка А х В</t>
  </si>
  <si>
    <t>НЕТ</t>
  </si>
  <si>
    <t>НЕТ_6</t>
  </si>
  <si>
    <t>НЕТ_7</t>
  </si>
  <si>
    <t>ПТК</t>
  </si>
  <si>
    <t>Металл:</t>
  </si>
  <si>
    <t>Толщина:</t>
  </si>
  <si>
    <t>ПОЛЕ В</t>
  </si>
  <si>
    <t>x"</t>
  </si>
  <si>
    <t>x'"</t>
  </si>
  <si>
    <t>x""</t>
  </si>
  <si>
    <t>x'""</t>
  </si>
  <si>
    <t>y"</t>
  </si>
  <si>
    <t>y'"</t>
  </si>
  <si>
    <t>y""</t>
  </si>
  <si>
    <t>y'""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</si>
</sst>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 Cyr"/>
      <family val="2"/>
    </font>
    <font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6" fillId="2" borderId="17" xfId="0" applyFont="1" applyFill="1" applyBorder="1" applyAlignment="1" applyProtection="1">
      <alignment horizontal="center"/>
      <protection hidden="1"/>
    </xf>
    <xf numFmtId="0" fontId="6" fillId="2" borderId="18" xfId="0" applyFont="1" applyFill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4"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/>
    </dxf>
    <dxf>
      <font>
        <b val="0"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1</xdr:row>
      <xdr:rowOff>190500</xdr:rowOff>
    </xdr:from>
    <xdr:to>
      <xdr:col>16</xdr:col>
      <xdr:colOff>314325</xdr:colOff>
      <xdr:row>22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296" t="567" r="7655"/>
        <a:stretch>
          <a:fillRect/>
        </a:stretch>
      </xdr:blipFill>
      <xdr:spPr>
        <a:xfrm>
          <a:off x="4705350" y="390525"/>
          <a:ext cx="7620000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E24" sqref="E24"/>
    </sheetView>
  </sheetViews>
  <sheetFormatPr defaultColWidth="9.00390625" defaultRowHeight="12.75"/>
  <cols>
    <col min="1" max="1" width="11.00390625" style="0" customWidth="1"/>
    <col min="2" max="2" width="13.875" style="0" customWidth="1"/>
    <col min="3" max="5" width="11.25390625" style="0" customWidth="1"/>
  </cols>
  <sheetData>
    <row r="1" spans="1:5" ht="15.75">
      <c r="A1" s="74" t="s">
        <v>7</v>
      </c>
      <c r="B1" s="74"/>
      <c r="C1" s="74"/>
      <c r="D1" s="74"/>
      <c r="E1" s="74"/>
    </row>
    <row r="2" ht="16.5" thickBot="1">
      <c r="A2" s="3"/>
    </row>
    <row r="3" spans="1:11" ht="12.75">
      <c r="A3" s="7"/>
      <c r="B3" s="8"/>
      <c r="C3" s="67" t="s">
        <v>4</v>
      </c>
      <c r="D3" s="67"/>
      <c r="E3" s="68"/>
      <c r="F3" s="1"/>
      <c r="I3" s="71"/>
      <c r="J3" s="71"/>
      <c r="K3" s="71"/>
    </row>
    <row r="4" spans="1:11" ht="12.75">
      <c r="A4" s="9"/>
      <c r="B4" s="4"/>
      <c r="C4" s="69" t="s">
        <v>10</v>
      </c>
      <c r="D4" s="69"/>
      <c r="E4" s="70"/>
      <c r="F4" s="1"/>
      <c r="I4" s="71"/>
      <c r="J4" s="71"/>
      <c r="K4" s="71"/>
    </row>
    <row r="5" spans="1:11" ht="12.75">
      <c r="A5" s="9"/>
      <c r="B5" s="72" t="s">
        <v>3</v>
      </c>
      <c r="C5" s="6" t="s">
        <v>0</v>
      </c>
      <c r="D5" s="6" t="s">
        <v>1</v>
      </c>
      <c r="E5" s="10" t="s">
        <v>2</v>
      </c>
      <c r="F5" s="1"/>
      <c r="H5" s="66"/>
      <c r="I5" s="1"/>
      <c r="J5" s="1"/>
      <c r="K5" s="1"/>
    </row>
    <row r="6" spans="1:11" ht="12.75">
      <c r="A6" s="9"/>
      <c r="B6" s="72"/>
      <c r="C6" s="6">
        <v>1240</v>
      </c>
      <c r="D6" s="6">
        <v>620</v>
      </c>
      <c r="E6" s="10">
        <v>410</v>
      </c>
      <c r="F6" s="1"/>
      <c r="H6" s="66"/>
      <c r="I6" s="1"/>
      <c r="J6" s="1"/>
      <c r="K6" s="1"/>
    </row>
    <row r="7" spans="1:11" ht="22.5" customHeight="1">
      <c r="A7" s="11" t="s">
        <v>5</v>
      </c>
      <c r="B7" s="72">
        <v>20</v>
      </c>
      <c r="C7" s="13">
        <v>1184</v>
      </c>
      <c r="D7" s="13">
        <v>554</v>
      </c>
      <c r="E7" s="14">
        <v>344</v>
      </c>
      <c r="F7" s="2"/>
      <c r="H7" s="66"/>
      <c r="I7" s="2"/>
      <c r="J7" s="2"/>
      <c r="K7" s="2"/>
    </row>
    <row r="8" spans="1:11" ht="22.5" customHeight="1">
      <c r="A8" s="11" t="s">
        <v>6</v>
      </c>
      <c r="B8" s="72"/>
      <c r="C8" s="13">
        <v>1204</v>
      </c>
      <c r="D8" s="13">
        <v>574</v>
      </c>
      <c r="E8" s="14">
        <v>364</v>
      </c>
      <c r="F8" s="2"/>
      <c r="H8" s="66"/>
      <c r="I8" s="2"/>
      <c r="J8" s="2"/>
      <c r="K8" s="2"/>
    </row>
    <row r="9" spans="1:11" ht="22.5" customHeight="1">
      <c r="A9" s="11" t="s">
        <v>5</v>
      </c>
      <c r="B9" s="72">
        <v>25</v>
      </c>
      <c r="C9" s="13">
        <v>1184</v>
      </c>
      <c r="D9" s="13">
        <v>554</v>
      </c>
      <c r="E9" s="14">
        <v>344</v>
      </c>
      <c r="F9" s="2"/>
      <c r="H9" s="66"/>
      <c r="I9" s="2"/>
      <c r="J9" s="2"/>
      <c r="K9" s="2"/>
    </row>
    <row r="10" spans="1:11" ht="22.5" customHeight="1">
      <c r="A10" s="11" t="s">
        <v>6</v>
      </c>
      <c r="B10" s="72"/>
      <c r="C10" s="13">
        <v>1204</v>
      </c>
      <c r="D10" s="13">
        <v>574</v>
      </c>
      <c r="E10" s="14">
        <v>364</v>
      </c>
      <c r="F10" s="2"/>
      <c r="H10" s="66"/>
      <c r="I10" s="2"/>
      <c r="J10" s="2"/>
      <c r="K10" s="2"/>
    </row>
    <row r="11" spans="1:11" ht="22.5" customHeight="1">
      <c r="A11" s="11" t="s">
        <v>5</v>
      </c>
      <c r="B11" s="72">
        <v>30</v>
      </c>
      <c r="C11" s="13">
        <v>1184</v>
      </c>
      <c r="D11" s="13">
        <v>554</v>
      </c>
      <c r="E11" s="14">
        <v>344</v>
      </c>
      <c r="F11" s="2"/>
      <c r="H11" s="66"/>
      <c r="I11" s="2"/>
      <c r="J11" s="2"/>
      <c r="K11" s="2"/>
    </row>
    <row r="12" spans="1:11" ht="22.5" customHeight="1" thickBot="1">
      <c r="A12" s="12" t="s">
        <v>6</v>
      </c>
      <c r="B12" s="75"/>
      <c r="C12" s="13">
        <v>1204</v>
      </c>
      <c r="D12" s="13">
        <v>574</v>
      </c>
      <c r="E12" s="14">
        <v>364</v>
      </c>
      <c r="F12" s="2"/>
      <c r="H12" s="66"/>
      <c r="I12" s="2"/>
      <c r="J12" s="2"/>
      <c r="K12" s="2"/>
    </row>
    <row r="13" spans="1:11" ht="22.5" customHeight="1" thickBot="1">
      <c r="A13" s="4"/>
      <c r="B13" s="5"/>
      <c r="C13" s="5"/>
      <c r="D13" s="5"/>
      <c r="E13" s="5"/>
      <c r="F13" s="2"/>
      <c r="H13" s="2"/>
      <c r="I13" s="2"/>
      <c r="J13" s="2"/>
      <c r="K13" s="2"/>
    </row>
    <row r="14" spans="1:11" ht="12.75">
      <c r="A14" s="7"/>
      <c r="B14" s="8"/>
      <c r="C14" s="67" t="s">
        <v>8</v>
      </c>
      <c r="D14" s="67"/>
      <c r="E14" s="68"/>
      <c r="F14" s="1"/>
      <c r="I14" s="71"/>
      <c r="J14" s="71"/>
      <c r="K14" s="71"/>
    </row>
    <row r="15" spans="1:11" ht="12.75">
      <c r="A15" s="9"/>
      <c r="B15" s="4"/>
      <c r="C15" s="69" t="s">
        <v>11</v>
      </c>
      <c r="D15" s="69"/>
      <c r="E15" s="70"/>
      <c r="F15" s="1"/>
      <c r="I15" s="71"/>
      <c r="J15" s="71"/>
      <c r="K15" s="71"/>
    </row>
    <row r="16" spans="1:11" ht="12.75">
      <c r="A16" s="9"/>
      <c r="B16" s="72" t="s">
        <v>3</v>
      </c>
      <c r="C16" s="6" t="s">
        <v>0</v>
      </c>
      <c r="D16" s="6" t="s">
        <v>1</v>
      </c>
      <c r="E16" s="10" t="s">
        <v>2</v>
      </c>
      <c r="F16" s="1"/>
      <c r="H16" s="66"/>
      <c r="I16" s="1"/>
      <c r="J16" s="1"/>
      <c r="K16" s="1"/>
    </row>
    <row r="17" spans="1:11" ht="12.75">
      <c r="A17" s="9"/>
      <c r="B17" s="72"/>
      <c r="C17" s="6">
        <v>1240</v>
      </c>
      <c r="D17" s="6">
        <v>620</v>
      </c>
      <c r="E17" s="10">
        <v>410</v>
      </c>
      <c r="F17" s="1"/>
      <c r="H17" s="66"/>
      <c r="I17" s="1"/>
      <c r="J17" s="1"/>
      <c r="K17" s="1"/>
    </row>
    <row r="18" spans="1:11" ht="22.5" customHeight="1">
      <c r="A18" s="11" t="s">
        <v>5</v>
      </c>
      <c r="B18" s="72">
        <v>20</v>
      </c>
      <c r="C18" s="13">
        <v>1149</v>
      </c>
      <c r="D18" s="13">
        <v>519</v>
      </c>
      <c r="E18" s="14">
        <v>309</v>
      </c>
      <c r="F18" s="2"/>
      <c r="H18" s="66"/>
      <c r="I18" s="2"/>
      <c r="J18" s="2"/>
      <c r="K18" s="2"/>
    </row>
    <row r="19" spans="1:11" ht="22.5" customHeight="1">
      <c r="A19" s="11" t="s">
        <v>6</v>
      </c>
      <c r="B19" s="72"/>
      <c r="C19" s="13">
        <v>1169</v>
      </c>
      <c r="D19" s="13">
        <v>539</v>
      </c>
      <c r="E19" s="14">
        <v>329</v>
      </c>
      <c r="F19" s="2"/>
      <c r="H19" s="66"/>
      <c r="I19" s="2"/>
      <c r="J19" s="2"/>
      <c r="K19" s="2"/>
    </row>
    <row r="20" spans="1:11" ht="22.5" customHeight="1">
      <c r="A20" s="11" t="s">
        <v>5</v>
      </c>
      <c r="B20" s="72">
        <v>25</v>
      </c>
      <c r="C20" s="13">
        <v>1144</v>
      </c>
      <c r="D20" s="13">
        <v>514</v>
      </c>
      <c r="E20" s="14">
        <v>304</v>
      </c>
      <c r="F20" s="2"/>
      <c r="H20" s="66"/>
      <c r="I20" s="2"/>
      <c r="J20" s="2"/>
      <c r="K20" s="2"/>
    </row>
    <row r="21" spans="1:11" ht="22.5" customHeight="1">
      <c r="A21" s="11" t="s">
        <v>6</v>
      </c>
      <c r="B21" s="72"/>
      <c r="C21" s="13">
        <v>1169</v>
      </c>
      <c r="D21" s="13">
        <v>539</v>
      </c>
      <c r="E21" s="14">
        <v>329</v>
      </c>
      <c r="F21" s="2"/>
      <c r="H21" s="66"/>
      <c r="I21" s="2"/>
      <c r="J21" s="2"/>
      <c r="K21" s="2"/>
    </row>
    <row r="22" spans="1:11" ht="22.5" customHeight="1">
      <c r="A22" s="11" t="s">
        <v>5</v>
      </c>
      <c r="B22" s="72">
        <v>30</v>
      </c>
      <c r="C22" s="13">
        <v>1139</v>
      </c>
      <c r="D22" s="13">
        <v>509</v>
      </c>
      <c r="E22" s="14">
        <v>299</v>
      </c>
      <c r="F22" s="2"/>
      <c r="H22" s="66"/>
      <c r="I22" s="2"/>
      <c r="J22" s="2"/>
      <c r="K22" s="2"/>
    </row>
    <row r="23" spans="1:11" ht="22.5" customHeight="1" thickBot="1">
      <c r="A23" s="12" t="s">
        <v>6</v>
      </c>
      <c r="B23" s="75"/>
      <c r="C23" s="15">
        <v>1169</v>
      </c>
      <c r="D23" s="15">
        <v>539</v>
      </c>
      <c r="E23" s="16">
        <v>329</v>
      </c>
      <c r="F23" s="2"/>
      <c r="H23" s="66"/>
      <c r="I23" s="2"/>
      <c r="J23" s="2"/>
      <c r="K23" s="2"/>
    </row>
    <row r="25" spans="1:5" ht="12.75">
      <c r="A25" s="73" t="s">
        <v>9</v>
      </c>
      <c r="B25" s="73"/>
      <c r="C25" s="73"/>
      <c r="D25" s="73"/>
      <c r="E25" s="73"/>
    </row>
    <row r="26" spans="1:5" ht="12.75">
      <c r="A26" s="73"/>
      <c r="B26" s="73"/>
      <c r="C26" s="73"/>
      <c r="D26" s="73"/>
      <c r="E26" s="73"/>
    </row>
  </sheetData>
  <sheetProtection password="C65B" sheet="1" objects="1" scenarios="1"/>
  <mergeCells count="26">
    <mergeCell ref="A25:E26"/>
    <mergeCell ref="A1:E1"/>
    <mergeCell ref="C3:E3"/>
    <mergeCell ref="C4:E4"/>
    <mergeCell ref="B9:B10"/>
    <mergeCell ref="B11:B12"/>
    <mergeCell ref="B20:B21"/>
    <mergeCell ref="B22:B23"/>
    <mergeCell ref="I3:K3"/>
    <mergeCell ref="I4:K4"/>
    <mergeCell ref="B16:B17"/>
    <mergeCell ref="B18:B19"/>
    <mergeCell ref="H5:H6"/>
    <mergeCell ref="H7:H8"/>
    <mergeCell ref="H9:H10"/>
    <mergeCell ref="H11:H12"/>
    <mergeCell ref="B5:B6"/>
    <mergeCell ref="B7:B8"/>
    <mergeCell ref="I14:K14"/>
    <mergeCell ref="I15:K15"/>
    <mergeCell ref="H16:H17"/>
    <mergeCell ref="H18:H19"/>
    <mergeCell ref="H20:H21"/>
    <mergeCell ref="H22:H23"/>
    <mergeCell ref="C14:E14"/>
    <mergeCell ref="C15:E15"/>
  </mergeCells>
  <printOptions/>
  <pageMargins left="0.33" right="0.29" top="0.64" bottom="0.48" header="0.5" footer="0.24"/>
  <pageSetup horizontalDpi="600" verticalDpi="600" orientation="landscape" paperSize="9" r:id="rId2"/>
  <headerFooter alignWithMargins="0">
    <oddFooter>&amp;C&amp;Z&amp;F</oddFooter>
  </headerFooter>
  <colBreaks count="1" manualBreakCount="1">
    <brk id="14" max="2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"/>
  <sheetViews>
    <sheetView workbookViewId="0" topLeftCell="A1">
      <selection activeCell="D14" sqref="D14"/>
    </sheetView>
  </sheetViews>
  <sheetFormatPr defaultColWidth="9.00390625" defaultRowHeight="12.75"/>
  <cols>
    <col min="1" max="2" width="9.125" style="27" customWidth="1"/>
    <col min="3" max="3" width="0" style="27" hidden="1" customWidth="1"/>
    <col min="4" max="4" width="9.125" style="27" customWidth="1"/>
    <col min="5" max="5" width="0" style="27" hidden="1" customWidth="1"/>
    <col min="6" max="7" width="9.125" style="27" customWidth="1"/>
    <col min="8" max="11" width="9.125" style="27" hidden="1" customWidth="1"/>
    <col min="12" max="26" width="5.625" style="27" hidden="1" customWidth="1"/>
    <col min="27" max="28" width="9.125" style="27" customWidth="1"/>
    <col min="29" max="35" width="9.125" style="58" customWidth="1"/>
  </cols>
  <sheetData>
    <row r="1" spans="1:29" ht="15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57"/>
    </row>
    <row r="2" ht="9" customHeight="1">
      <c r="D2" s="28"/>
    </row>
    <row r="3" ht="15">
      <c r="D3" s="28"/>
    </row>
    <row r="4" spans="4:28" ht="12.75">
      <c r="D4" s="29"/>
      <c r="E4" s="76"/>
      <c r="F4" s="76"/>
      <c r="G4" s="30"/>
      <c r="H4" s="30"/>
      <c r="I4" s="30"/>
      <c r="J4" s="30"/>
      <c r="K4" s="30"/>
      <c r="AA4" s="31"/>
      <c r="AB4" s="31"/>
    </row>
    <row r="5" spans="2:28" ht="12.75">
      <c r="B5" s="30" t="s">
        <v>12</v>
      </c>
      <c r="C5" s="32"/>
      <c r="D5" s="56">
        <v>26</v>
      </c>
      <c r="G5" s="30" t="s">
        <v>43</v>
      </c>
      <c r="AA5" s="77" t="s">
        <v>13</v>
      </c>
      <c r="AB5" s="77"/>
    </row>
    <row r="6" spans="2:28" ht="12.75">
      <c r="B6" s="30" t="s">
        <v>14</v>
      </c>
      <c r="C6" s="32"/>
      <c r="D6" s="56">
        <v>30</v>
      </c>
      <c r="G6" s="30" t="s">
        <v>44</v>
      </c>
      <c r="AA6" s="77">
        <v>1.2</v>
      </c>
      <c r="AB6" s="77"/>
    </row>
    <row r="7" spans="1:28" ht="15">
      <c r="A7" s="30"/>
      <c r="B7" s="32"/>
      <c r="C7" s="32"/>
      <c r="D7" s="34"/>
      <c r="F7" s="35"/>
      <c r="G7" s="30"/>
      <c r="AA7" s="32"/>
      <c r="AB7" s="32"/>
    </row>
    <row r="8" spans="4:6" ht="15">
      <c r="D8" s="28"/>
      <c r="F8" s="35"/>
    </row>
    <row r="9" spans="4:11" ht="15.75" thickBot="1">
      <c r="D9" s="28"/>
      <c r="K9" s="36">
        <f>SUM(K14:K1002)</f>
        <v>0</v>
      </c>
    </row>
    <row r="10" spans="1:35" s="17" customFormat="1" ht="11.25" customHeight="1">
      <c r="A10" s="78" t="s">
        <v>15</v>
      </c>
      <c r="B10" s="79"/>
      <c r="C10" s="80" t="s">
        <v>16</v>
      </c>
      <c r="D10" s="82" t="s">
        <v>17</v>
      </c>
      <c r="E10" s="37"/>
      <c r="F10" s="84" t="s">
        <v>18</v>
      </c>
      <c r="G10" s="85"/>
      <c r="H10" s="86" t="s">
        <v>19</v>
      </c>
      <c r="I10" s="86"/>
      <c r="J10" s="86"/>
      <c r="K10" s="87"/>
      <c r="L10" s="61" t="s">
        <v>20</v>
      </c>
      <c r="M10" s="62"/>
      <c r="N10" s="62"/>
      <c r="O10" s="62"/>
      <c r="P10" s="62"/>
      <c r="Q10" s="62"/>
      <c r="R10" s="62"/>
      <c r="S10" s="62"/>
      <c r="T10" s="63"/>
      <c r="U10" s="39">
        <v>1241</v>
      </c>
      <c r="V10" s="39">
        <v>621</v>
      </c>
      <c r="W10" s="39">
        <v>411</v>
      </c>
      <c r="X10" s="39">
        <v>306</v>
      </c>
      <c r="Y10" s="40"/>
      <c r="Z10" s="41"/>
      <c r="AA10" s="64" t="s">
        <v>21</v>
      </c>
      <c r="AB10" s="65"/>
      <c r="AC10" s="59"/>
      <c r="AD10" s="59"/>
      <c r="AE10" s="59"/>
      <c r="AF10" s="59"/>
      <c r="AG10" s="59"/>
      <c r="AH10" s="59"/>
      <c r="AI10" s="59"/>
    </row>
    <row r="11" spans="1:35" s="17" customFormat="1" ht="13.5" thickBot="1">
      <c r="A11" s="42" t="s">
        <v>10</v>
      </c>
      <c r="B11" s="43" t="s">
        <v>45</v>
      </c>
      <c r="C11" s="81"/>
      <c r="D11" s="83"/>
      <c r="E11" s="44"/>
      <c r="F11" s="45" t="str">
        <f>IF(D5=26,"А+66",IF(D5=45,"А+104"))</f>
        <v>А+66</v>
      </c>
      <c r="G11" s="46" t="str">
        <f>IF(D5=45,"В+135",IF(D6=20,"B+101",IF(D6=25,"B+106",IF(D6=30,"B+111"))))</f>
        <v>B+111</v>
      </c>
      <c r="H11" s="33" t="s">
        <v>22</v>
      </c>
      <c r="I11" s="39" t="s">
        <v>23</v>
      </c>
      <c r="J11" s="39" t="s">
        <v>24</v>
      </c>
      <c r="K11" s="47" t="s">
        <v>25</v>
      </c>
      <c r="L11" s="6" t="s">
        <v>26</v>
      </c>
      <c r="M11" s="6" t="s">
        <v>46</v>
      </c>
      <c r="N11" s="6" t="s">
        <v>47</v>
      </c>
      <c r="O11" s="6" t="s">
        <v>48</v>
      </c>
      <c r="P11" s="6" t="s">
        <v>49</v>
      </c>
      <c r="Q11" s="6" t="s">
        <v>27</v>
      </c>
      <c r="R11" s="6" t="s">
        <v>50</v>
      </c>
      <c r="S11" s="6" t="s">
        <v>51</v>
      </c>
      <c r="T11" s="6" t="s">
        <v>52</v>
      </c>
      <c r="U11" s="6" t="s">
        <v>53</v>
      </c>
      <c r="V11" s="39" t="s">
        <v>28</v>
      </c>
      <c r="W11" s="39" t="s">
        <v>29</v>
      </c>
      <c r="X11" s="39" t="s">
        <v>30</v>
      </c>
      <c r="Y11" s="39" t="s">
        <v>31</v>
      </c>
      <c r="Z11" s="38" t="s">
        <v>32</v>
      </c>
      <c r="AA11" s="45" t="s">
        <v>33</v>
      </c>
      <c r="AB11" s="46" t="s">
        <v>34</v>
      </c>
      <c r="AC11" s="59"/>
      <c r="AD11" s="59"/>
      <c r="AE11" s="59"/>
      <c r="AF11" s="59"/>
      <c r="AG11" s="59"/>
      <c r="AH11" s="59"/>
      <c r="AI11" s="59"/>
    </row>
    <row r="12" spans="1:28" ht="15">
      <c r="A12" s="48"/>
      <c r="B12" s="49"/>
      <c r="C12" s="50"/>
      <c r="D12" s="51"/>
      <c r="E12" s="52"/>
      <c r="F12" s="53"/>
      <c r="G12" s="53"/>
      <c r="H12" s="53"/>
      <c r="I12" s="53"/>
      <c r="J12" s="53"/>
      <c r="K12" s="54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</row>
    <row r="13" spans="1:28" ht="15" hidden="1">
      <c r="A13" s="48" t="s">
        <v>35</v>
      </c>
      <c r="B13" s="49" t="s">
        <v>36</v>
      </c>
      <c r="C13" s="31" t="s">
        <v>37</v>
      </c>
      <c r="D13" s="51" t="s">
        <v>17</v>
      </c>
      <c r="E13" s="50" t="s">
        <v>38</v>
      </c>
      <c r="F13" s="50" t="str">
        <f>F11</f>
        <v>А+66</v>
      </c>
      <c r="G13" s="50" t="str">
        <f>G11</f>
        <v>B+111</v>
      </c>
      <c r="H13" s="50" t="s">
        <v>39</v>
      </c>
      <c r="I13" s="50" t="s">
        <v>39</v>
      </c>
      <c r="J13" s="50" t="s">
        <v>39</v>
      </c>
      <c r="K13" s="50" t="s">
        <v>39</v>
      </c>
      <c r="L13" s="50" t="s">
        <v>39</v>
      </c>
      <c r="M13" s="50" t="s">
        <v>39</v>
      </c>
      <c r="N13" s="50" t="s">
        <v>39</v>
      </c>
      <c r="O13" s="50" t="s">
        <v>39</v>
      </c>
      <c r="P13" s="50" t="s">
        <v>39</v>
      </c>
      <c r="Q13" s="50" t="s">
        <v>39</v>
      </c>
      <c r="R13" s="50" t="s">
        <v>39</v>
      </c>
      <c r="S13" s="50" t="s">
        <v>39</v>
      </c>
      <c r="T13" s="50" t="s">
        <v>39</v>
      </c>
      <c r="U13" s="50" t="s">
        <v>39</v>
      </c>
      <c r="V13" s="50" t="s">
        <v>39</v>
      </c>
      <c r="W13" s="50" t="s">
        <v>39</v>
      </c>
      <c r="X13" s="50" t="s">
        <v>39</v>
      </c>
      <c r="Y13" s="50" t="s">
        <v>39</v>
      </c>
      <c r="Z13" s="50" t="s">
        <v>39</v>
      </c>
      <c r="AA13" s="50" t="s">
        <v>40</v>
      </c>
      <c r="AB13" s="50" t="s">
        <v>41</v>
      </c>
    </row>
    <row r="14" spans="1:35" s="18" customFormat="1" ht="15.75">
      <c r="A14" s="20">
        <v>500</v>
      </c>
      <c r="B14" s="20">
        <v>500</v>
      </c>
      <c r="C14" s="55"/>
      <c r="D14" s="21">
        <v>1</v>
      </c>
      <c r="E14" s="22" t="str">
        <f>IF(D14=0,0,F14&amp;" x "&amp;G14)</f>
        <v>566 x 611</v>
      </c>
      <c r="F14" s="23">
        <f>IF(D14=0,0,IF($D$5=26,A14+66,IF($D$5=45,A14+104)))</f>
        <v>566</v>
      </c>
      <c r="G14" s="23">
        <f>IF(D14=0,0,IF($D$5=45,B14+135,IF($D$6=20,B14+101,IF($D$6=25,B14+106,IF($D$6=30,B14+111)))))</f>
        <v>611</v>
      </c>
      <c r="H14" s="23">
        <f>IF(F14&gt;1250,1,0)</f>
        <v>0</v>
      </c>
      <c r="I14" s="23">
        <f>IF(G14&gt;1250,1,0)</f>
        <v>0</v>
      </c>
      <c r="J14" s="23">
        <f>H14+I14</f>
        <v>0</v>
      </c>
      <c r="K14" s="23">
        <f>IF(J14=2,1,0)</f>
        <v>0</v>
      </c>
      <c r="L14" s="23">
        <f>IF(1241&lt;F14&lt;=1250,1250,IF(F14&gt;1250,F14,M14))</f>
        <v>625</v>
      </c>
      <c r="M14" s="23">
        <f>IF(F14&gt;=$V$10,1250,N14)</f>
        <v>625</v>
      </c>
      <c r="N14" s="23">
        <f>IF(F14&gt;=$W$10,625,$W$10)</f>
        <v>625</v>
      </c>
      <c r="O14" s="23">
        <f>417</f>
        <v>417</v>
      </c>
      <c r="P14" s="23" t="s">
        <v>42</v>
      </c>
      <c r="Q14" s="23">
        <f>IF(1241&lt;G14&lt;=1250,1250,IF(G14&gt;1250,G14,R14))</f>
        <v>625</v>
      </c>
      <c r="R14" s="23">
        <f>IF(G14&gt;=$V$10,1250,S14)</f>
        <v>625</v>
      </c>
      <c r="S14" s="23">
        <f>IF(G14&gt;=$W$10,625,T14)</f>
        <v>625</v>
      </c>
      <c r="T14" s="23">
        <f>417</f>
        <v>417</v>
      </c>
      <c r="U14" s="23" t="s">
        <v>42</v>
      </c>
      <c r="V14" s="23">
        <f>L14*G14/1000000</f>
        <v>0.381875</v>
      </c>
      <c r="W14" s="23">
        <f>Q14*F14/1000000</f>
        <v>0.35375</v>
      </c>
      <c r="X14" s="23"/>
      <c r="Y14" s="23">
        <f>IF(V14&lt;W14,L14,F14)</f>
        <v>566</v>
      </c>
      <c r="Z14" s="23">
        <f>IF(V14&gt;=W14,Q14,G14)</f>
        <v>625</v>
      </c>
      <c r="AA14" s="23">
        <f>IF(Z14&gt;1250,L14,Y14)</f>
        <v>566</v>
      </c>
      <c r="AB14" s="23">
        <f>IF(Y14&gt;1250,Q14,Z14)</f>
        <v>625</v>
      </c>
      <c r="AC14" s="60"/>
      <c r="AD14" s="60"/>
      <c r="AE14" s="60"/>
      <c r="AF14" s="60"/>
      <c r="AG14" s="60"/>
      <c r="AH14" s="60"/>
      <c r="AI14" s="60"/>
    </row>
    <row r="15" spans="1:28" ht="15">
      <c r="A15" s="19">
        <v>500</v>
      </c>
      <c r="B15" s="19">
        <v>500</v>
      </c>
      <c r="C15" s="24"/>
      <c r="D15" s="24">
        <v>1</v>
      </c>
      <c r="E15" s="24" t="str">
        <f>IF(D15=0,0,F15&amp;" x "&amp;G15)</f>
        <v>566 x 611</v>
      </c>
      <c r="F15" s="24">
        <f>IF(D15=0,0,IF($D$5=26,A15+66,IF($D$5=45,A15+104)))</f>
        <v>566</v>
      </c>
      <c r="G15" s="25">
        <f>IF(D15=0,0,IF($D$5=45,B15+135,IF($D$6=20,B15+101,IF($D$6=25,B15+106,IF($D$6=30,B15+111)))))</f>
        <v>611</v>
      </c>
      <c r="H15" s="25">
        <f>IF(F15&gt;1250,1,0)</f>
        <v>0</v>
      </c>
      <c r="I15" s="25">
        <f>IF(G15&gt;1250,1,0)</f>
        <v>0</v>
      </c>
      <c r="J15" s="25">
        <f>H15+I15</f>
        <v>0</v>
      </c>
      <c r="K15" s="25">
        <f>IF(J15=2,1,0)</f>
        <v>0</v>
      </c>
      <c r="L15" s="23">
        <f>IF(1241&lt;F15&lt;=1250,1250,IF(F15&gt;1250,F15,M15))</f>
        <v>625</v>
      </c>
      <c r="M15" s="23">
        <f>IF(F15&gt;=$V$10,1250,N15)</f>
        <v>625</v>
      </c>
      <c r="N15" s="23">
        <f>IF(F15&gt;=$W$10,625,$W$10)</f>
        <v>625</v>
      </c>
      <c r="O15" s="23">
        <f>417</f>
        <v>417</v>
      </c>
      <c r="P15" s="25" t="s">
        <v>42</v>
      </c>
      <c r="Q15" s="23">
        <f>IF(G15&gt;1250,G15,R15)</f>
        <v>625</v>
      </c>
      <c r="R15" s="23">
        <f>IF(G15&gt;=$V$10,1250,S15)</f>
        <v>625</v>
      </c>
      <c r="S15" s="23">
        <f>IF(G15&gt;=$W$10,625,T15)</f>
        <v>625</v>
      </c>
      <c r="T15" s="25">
        <v>417</v>
      </c>
      <c r="U15" s="25" t="s">
        <v>42</v>
      </c>
      <c r="V15" s="25">
        <f>L15*G15/1000000</f>
        <v>0.381875</v>
      </c>
      <c r="W15" s="25">
        <f>Q15*F15/1000000</f>
        <v>0.35375</v>
      </c>
      <c r="X15" s="25"/>
      <c r="Y15" s="25">
        <f>IF(V15&lt;W15,L15,F15)</f>
        <v>566</v>
      </c>
      <c r="Z15" s="25">
        <f>IF(V15&gt;=W15,Q15,G15)</f>
        <v>625</v>
      </c>
      <c r="AA15" s="25">
        <f>IF(Z15&gt;1250,L15,Y15)</f>
        <v>566</v>
      </c>
      <c r="AB15" s="25">
        <f>IF(Y15&gt;1250,Q15,Z15)</f>
        <v>625</v>
      </c>
    </row>
  </sheetData>
  <sheetProtection password="C65B" sheet="1" objects="1" scenarios="1"/>
  <mergeCells count="10">
    <mergeCell ref="E4:F4"/>
    <mergeCell ref="AA5:AB5"/>
    <mergeCell ref="AA6:AB6"/>
    <mergeCell ref="A10:B10"/>
    <mergeCell ref="C10:C11"/>
    <mergeCell ref="D10:D11"/>
    <mergeCell ref="F10:G10"/>
    <mergeCell ref="H10:K10"/>
    <mergeCell ref="L10:T10"/>
    <mergeCell ref="AA10:AB10"/>
  </mergeCells>
  <conditionalFormatting sqref="A15:B15">
    <cfRule type="expression" priority="1" dxfId="0" stopIfTrue="1">
      <formula>$D15&gt;0</formula>
    </cfRule>
    <cfRule type="expression" priority="2" dxfId="1" stopIfTrue="1">
      <formula>$D15=0</formula>
    </cfRule>
  </conditionalFormatting>
  <conditionalFormatting sqref="L14:O14 Q14:T14 C15:AB15">
    <cfRule type="expression" priority="3" dxfId="2" stopIfTrue="1">
      <formula>$D14&gt;0</formula>
    </cfRule>
    <cfRule type="expression" priority="4" dxfId="3" stopIfTrue="1">
      <formula>$D14=0</formula>
    </cfRule>
  </conditionalFormatting>
  <dataValidations count="2">
    <dataValidation errorStyle="warning" type="list" allowBlank="1" showInputMessage="1" showErrorMessage="1" errorTitle="Ошибка" error="Ошибка" sqref="D5">
      <formula1>"_,26,45"</formula1>
    </dataValidation>
    <dataValidation errorStyle="information" type="list" allowBlank="1" showInputMessage="1" showErrorMessage="1" errorTitle="Ошибка" error="Ошибка" sqref="D6">
      <formula1>"_,20,25,30"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Алексей</dc:creator>
  <cp:keywords/>
  <dc:description/>
  <cp:lastModifiedBy>Иванов Алексей</cp:lastModifiedBy>
  <cp:lastPrinted>2009-03-04T12:07:34Z</cp:lastPrinted>
  <dcterms:created xsi:type="dcterms:W3CDTF">2009-02-04T09:21:10Z</dcterms:created>
  <dcterms:modified xsi:type="dcterms:W3CDTF">2009-03-04T12:31:21Z</dcterms:modified>
  <cp:category/>
  <cp:version/>
  <cp:contentType/>
  <cp:contentStatus/>
</cp:coreProperties>
</file>